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di\OneDrive\Desktop\Projects\Websites\City of Chico\City of Chico Posted RFP Materials\Updated Forms 9.22.21\"/>
    </mc:Choice>
  </mc:AlternateContent>
  <xr:revisionPtr revIDLastSave="0" documentId="8_{70857712-7AD1-4E25-8809-DD0AAE411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t Mix Form" sheetId="1" r:id="rId1"/>
    <sheet name="Funding &amp; Rent Limits" sheetId="2" r:id="rId2"/>
  </sheets>
  <definedNames>
    <definedName name="_xlnm.Print_Area" localSheetId="0">'Unit Mix Form'!$A$1:$L$24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1" l="1"/>
  <c r="T33" i="1"/>
  <c r="T32" i="1"/>
  <c r="T31" i="1"/>
  <c r="T30" i="1"/>
  <c r="S34" i="1"/>
  <c r="S33" i="1"/>
  <c r="S32" i="1"/>
  <c r="S31" i="1"/>
  <c r="S30" i="1"/>
  <c r="T35" i="1" l="1"/>
  <c r="B52" i="1" l="1"/>
  <c r="B51" i="1"/>
  <c r="B50" i="1"/>
  <c r="B49" i="1"/>
  <c r="F38" i="1"/>
  <c r="G31" i="1" s="1"/>
  <c r="G35" i="1" l="1"/>
  <c r="G36" i="1"/>
  <c r="G37" i="1"/>
  <c r="G32" i="1"/>
  <c r="G33" i="1"/>
  <c r="G34" i="1"/>
  <c r="G30" i="1"/>
  <c r="B44" i="1"/>
  <c r="C52" i="1" s="1"/>
  <c r="D52" i="1" s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49" i="1" l="1"/>
  <c r="D49" i="1" s="1"/>
  <c r="C50" i="1"/>
  <c r="D50" i="1" s="1"/>
  <c r="C51" i="1"/>
  <c r="D51" i="1" s="1"/>
  <c r="G38" i="1"/>
  <c r="C44" i="1"/>
  <c r="C45" i="1" s="1"/>
  <c r="D45" i="1" s="1"/>
  <c r="K4" i="1"/>
  <c r="L4" i="1" s="1"/>
  <c r="E24" i="1"/>
  <c r="K22" i="1"/>
  <c r="L22" i="1" s="1"/>
  <c r="K21" i="1"/>
  <c r="L21" i="1" s="1"/>
  <c r="K20" i="1"/>
  <c r="L20" i="1" s="1"/>
  <c r="K19" i="1"/>
  <c r="L19" i="1" s="1"/>
  <c r="B24" i="1"/>
  <c r="K34" i="1" s="1"/>
  <c r="K23" i="1"/>
  <c r="L23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0" i="1"/>
  <c r="L10" i="1" s="1"/>
  <c r="K11" i="1"/>
  <c r="L11" i="1" s="1"/>
  <c r="K8" i="1"/>
  <c r="L8" i="1" s="1"/>
  <c r="K9" i="1"/>
  <c r="L9" i="1" s="1"/>
  <c r="K6" i="1"/>
  <c r="L6" i="1" s="1"/>
  <c r="K7" i="1"/>
  <c r="L7" i="1" s="1"/>
  <c r="K5" i="1"/>
  <c r="L5" i="1" s="1"/>
  <c r="B60" i="1" l="1"/>
  <c r="B58" i="1"/>
  <c r="B59" i="1"/>
  <c r="D53" i="1"/>
  <c r="K33" i="1"/>
  <c r="N33" i="1" s="1"/>
  <c r="B27" i="1"/>
  <c r="K30" i="1" s="1"/>
  <c r="K32" i="1"/>
  <c r="N32" i="1" s="1"/>
  <c r="K31" i="1"/>
  <c r="L24" i="1"/>
  <c r="G24" i="1"/>
  <c r="H24" i="1"/>
  <c r="F24" i="1"/>
  <c r="N34" i="1" l="1"/>
  <c r="B57" i="1" s="1"/>
</calcChain>
</file>

<file path=xl/sharedStrings.xml><?xml version="1.0" encoding="utf-8"?>
<sst xmlns="http://schemas.openxmlformats.org/spreadsheetml/2006/main" count="99" uniqueCount="60">
  <si>
    <t>Bedrooms  </t>
  </si>
  <si>
    <t>0 </t>
  </si>
  <si>
    <t>1 </t>
  </si>
  <si>
    <t>2 </t>
  </si>
  <si>
    <t>3 </t>
  </si>
  <si>
    <t>4+ </t>
  </si>
  <si>
    <t>CDBG-DR Funding Limit/Unit  </t>
  </si>
  <si>
    <t>Unit Mix Chart</t>
  </si>
  <si>
    <t xml:space="preserve">Number 
of Bedrooms </t>
  </si>
  <si>
    <t>Utility Allowance</t>
  </si>
  <si>
    <t>Net Rent (gross - utility allw.)</t>
  </si>
  <si>
    <t>Annual Net Rent</t>
  </si>
  <si>
    <t>Max. Gross Rent</t>
  </si>
  <si>
    <t>TOTAL</t>
  </si>
  <si>
    <t>Target Population</t>
  </si>
  <si>
    <t>Senior</t>
  </si>
  <si>
    <t>Homeless</t>
  </si>
  <si>
    <t>Not Specified</t>
  </si>
  <si>
    <t>Disabled</t>
  </si>
  <si>
    <t>Homeless &amp; Disabled</t>
  </si>
  <si>
    <t>Senior &amp; Homeless</t>
  </si>
  <si>
    <t>Senior &amp; Disabled</t>
  </si>
  <si>
    <t>Market</t>
  </si>
  <si>
    <t>Chronic Homeless</t>
  </si>
  <si>
    <t>Number of Units</t>
  </si>
  <si>
    <t>Manager Unit</t>
  </si>
  <si>
    <t>Income Limit 
(%AMI, Market)</t>
  </si>
  <si>
    <t>No. of Project Based Voucher Assisted Units</t>
  </si>
  <si>
    <t>No. of DR-MHP Assisted Units</t>
  </si>
  <si>
    <t>No. of  Income Restricted Units (including DR-MHP units)</t>
  </si>
  <si>
    <t>No. of Non-Restricted Units</t>
  </si>
  <si>
    <t>CDBG-DR Rent Limit/Unit</t>
  </si>
  <si>
    <t>Affordability</t>
  </si>
  <si>
    <t>Total</t>
  </si>
  <si>
    <t>Units</t>
  </si>
  <si>
    <t>Target Populations</t>
  </si>
  <si>
    <t>Percent of Total</t>
  </si>
  <si>
    <t>ELI Households</t>
  </si>
  <si>
    <t>Household Type</t>
  </si>
  <si>
    <t>Points</t>
  </si>
  <si>
    <t>Low Income Seniors</t>
  </si>
  <si>
    <t>Addresses Local Priorities Points (Max 10 Points)</t>
  </si>
  <si>
    <t>Avg. Affordability Points</t>
  </si>
  <si>
    <t>Avg. Affordability (Max 10 Points)</t>
  </si>
  <si>
    <t>TOTAL w/ Manager Units</t>
  </si>
  <si>
    <t>Unit Size</t>
  </si>
  <si>
    <t>1 Bedroom</t>
  </si>
  <si>
    <t>2 Bedroom</t>
  </si>
  <si>
    <t>Studio/SRO</t>
  </si>
  <si>
    <t>3 Bedroom</t>
  </si>
  <si>
    <t>HCD Project Type</t>
  </si>
  <si>
    <t>Large Family</t>
  </si>
  <si>
    <t>Project Type</t>
  </si>
  <si>
    <t>Meets Threshold?</t>
  </si>
  <si>
    <t>Special Needs</t>
  </si>
  <si>
    <t>Seniors</t>
  </si>
  <si>
    <t>Supportive Housing</t>
  </si>
  <si>
    <t>CDBG-DR Funding Limit</t>
  </si>
  <si>
    <t>4 Bedroom</t>
  </si>
  <si>
    <t>CDBG-DR Assisted Unit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</si>
</sst>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6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Fill="1" applyBorder="1"/>
    <xf numFmtId="0" fontId="2" fillId="0" borderId="0" xfId="0" applyFont="1" applyBorder="1"/>
    <xf numFmtId="0" fontId="3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/>
    <xf numFmtId="0" fontId="9" fillId="4" borderId="8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164" fontId="3" fillId="0" borderId="3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9" fontId="1" fillId="0" borderId="1" xfId="3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9" fontId="1" fillId="0" borderId="1" xfId="3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right" wrapText="1"/>
    </xf>
    <xf numFmtId="9" fontId="3" fillId="0" borderId="1" xfId="3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0" fontId="1" fillId="0" borderId="1" xfId="0" applyFont="1" applyBorder="1"/>
    <xf numFmtId="9" fontId="1" fillId="0" borderId="1" xfId="3" applyFont="1" applyBorder="1"/>
    <xf numFmtId="43" fontId="0" fillId="0" borderId="0" xfId="2" applyFont="1"/>
    <xf numFmtId="43" fontId="2" fillId="5" borderId="1" xfId="2" applyFont="1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0" fillId="5" borderId="1" xfId="0" applyFont="1" applyFill="1" applyBorder="1"/>
    <xf numFmtId="0" fontId="2" fillId="5" borderId="1" xfId="0" applyFont="1" applyFill="1" applyBorder="1"/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1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0" fontId="10" fillId="5" borderId="1" xfId="3" applyNumberFormat="1" applyFont="1" applyFill="1" applyBorder="1" applyAlignment="1">
      <alignment horizontal="right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right" wrapText="1"/>
    </xf>
    <xf numFmtId="0" fontId="3" fillId="0" borderId="1" xfId="0" quotePrefix="1" applyFont="1" applyFill="1" applyBorder="1" applyAlignment="1">
      <alignment horizontal="right"/>
    </xf>
    <xf numFmtId="9" fontId="3" fillId="0" borderId="1" xfId="3" quotePrefix="1" applyFont="1" applyFill="1" applyBorder="1" applyAlignment="1">
      <alignment horizontal="right"/>
    </xf>
    <xf numFmtId="0" fontId="1" fillId="5" borderId="1" xfId="0" applyFont="1" applyFill="1" applyBorder="1"/>
    <xf numFmtId="0" fontId="0" fillId="0" borderId="1" xfId="0" applyBorder="1" applyAlignment="1">
      <alignment horizontal="right"/>
    </xf>
    <xf numFmtId="0" fontId="10" fillId="0" borderId="0" xfId="0" applyFont="1" applyFill="1" applyBorder="1"/>
    <xf numFmtId="0" fontId="2" fillId="0" borderId="0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6" fontId="3" fillId="0" borderId="1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12" fillId="0" borderId="0" xfId="0" applyFont="1"/>
    <xf numFmtId="0" fontId="6" fillId="5" borderId="3" xfId="0" applyFont="1" applyFill="1" applyBorder="1" applyAlignment="1">
      <alignment horizontal="right" wrapText="1"/>
    </xf>
    <xf numFmtId="9" fontId="3" fillId="0" borderId="3" xfId="3" quotePrefix="1" applyFont="1" applyFill="1" applyBorder="1" applyAlignment="1">
      <alignment horizontal="right"/>
    </xf>
    <xf numFmtId="9" fontId="3" fillId="0" borderId="3" xfId="3" applyFont="1" applyBorder="1" applyAlignment="1">
      <alignment horizontal="right"/>
    </xf>
    <xf numFmtId="0" fontId="3" fillId="0" borderId="10" xfId="0" applyFont="1" applyFill="1" applyBorder="1"/>
    <xf numFmtId="164" fontId="3" fillId="0" borderId="1" xfId="0" quotePrefix="1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9" fontId="3" fillId="0" borderId="9" xfId="3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6" fillId="5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4" fillId="0" borderId="1" xfId="0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L27" totalsRowShown="0" headerRowDxfId="29" dataDxfId="27" headerRowBorderDxfId="28" tableBorderDxfId="26" totalsRowBorderDxfId="25">
  <tableColumns count="12">
    <tableColumn id="1" xr3:uid="{00000000-0010-0000-0000-000001000000}" name="Number _x000a_of Bedrooms " dataDxfId="24"/>
    <tableColumn id="13" xr3:uid="{D3407603-657E-D54D-B98C-944288F5444E}" name="Number of Units" dataDxfId="23"/>
    <tableColumn id="8" xr3:uid="{129753BA-9A17-AA47-83D4-5C83181CD761}" name="Target Population" dataDxfId="22"/>
    <tableColumn id="12" xr3:uid="{00000000-0010-0000-0000-00000C000000}" name="Income Limit _x000a_(%AMI, Market)" dataDxfId="21"/>
    <tableColumn id="11" xr3:uid="{A3A9EB1B-7D58-1041-81FA-F64574622EC5}" name="No. of Project Based Voucher Assisted Units" dataDxfId="20"/>
    <tableColumn id="2" xr3:uid="{00000000-0010-0000-0000-000002000000}" name="No. of DR-MHP Assisted Units" dataDxfId="19"/>
    <tableColumn id="3" xr3:uid="{00000000-0010-0000-0000-000003000000}" name="No. of  Income Restricted Units (including DR-MHP units)" dataDxfId="18"/>
    <tableColumn id="4" xr3:uid="{00000000-0010-0000-0000-000004000000}" name="No. of Non-Restricted Units" dataDxfId="17"/>
    <tableColumn id="6" xr3:uid="{00000000-0010-0000-0000-000006000000}" name="Max. Gross Rent" dataDxfId="16"/>
    <tableColumn id="7" xr3:uid="{00000000-0010-0000-0000-000007000000}" name="Utility Allowance" dataDxfId="15"/>
    <tableColumn id="9" xr3:uid="{00000000-0010-0000-0000-000009000000}" name="Net Rent (gross - utility allw.)" dataDxfId="14"/>
    <tableColumn id="10" xr3:uid="{00000000-0010-0000-0000-00000A000000}" name="Annual Net Rent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01B491-6E69-A44C-8131-79EBFE99E749}" name="Table13" displayName="Table13" ref="Q3:S8" totalsRowShown="0" headerRowDxfId="12" dataDxfId="10" headerRowBorderDxfId="11" tableBorderDxfId="9" totalsRowBorderDxfId="8">
  <tableColumns count="3">
    <tableColumn id="1" xr3:uid="{1B5F43B3-CAD5-3E42-9BFA-48CE5084D677}" name="Bedrooms  " dataDxfId="7"/>
    <tableColumn id="4" xr3:uid="{EB42C5C3-41E2-A94D-9B59-7D4333F14D03}" name="CDBG-DR Funding Limit/Unit  " dataDxfId="6"/>
    <tableColumn id="2" xr3:uid="{826518DC-E14D-4348-8783-0F22CE23D2F1}" name="CDBG-DR Rent Limit/Unit" dataDxfId="5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C7" totalsRowShown="0" headerRowDxfId="4" dataDxfId="3">
  <tableColumns count="3">
    <tableColumn id="1" xr3:uid="{00000000-0010-0000-0100-000001000000}" name="Bedrooms  " dataDxfId="2"/>
    <tableColumn id="4" xr3:uid="{00000000-0010-0000-0100-000004000000}" name="CDBG-DR Funding Limit/Unit  " dataDxfId="1"/>
    <tableColumn id="2" xr3:uid="{1D9767D1-AA2F-DA45-B0EE-E76AD3018D7C}" name="CDBG-DR Rent Limit/Unit" data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zoomScale="150" zoomScaleNormal="150" zoomScaleSheetLayoutView="100" workbookViewId="0">
      <selection activeCell="G5" sqref="G5"/>
    </sheetView>
  </sheetViews>
  <sheetFormatPr defaultColWidth="8.85546875" defaultRowHeight="15" x14ac:dyDescent="0.25"/>
  <cols>
    <col min="1" max="1" width="20.140625" customWidth="1"/>
    <col min="2" max="2" width="14.7109375" customWidth="1"/>
    <col min="3" max="3" width="14.140625" customWidth="1"/>
    <col min="4" max="4" width="15.28515625" customWidth="1"/>
    <col min="5" max="5" width="18.140625" customWidth="1"/>
    <col min="6" max="6" width="12.7109375" customWidth="1"/>
    <col min="7" max="7" width="13" customWidth="1"/>
    <col min="8" max="8" width="11.7109375" customWidth="1"/>
    <col min="9" max="9" width="12.42578125" bestFit="1" customWidth="1"/>
    <col min="10" max="10" width="11.42578125" customWidth="1"/>
    <col min="11" max="11" width="13.28515625" customWidth="1"/>
    <col min="12" max="12" width="12.42578125" customWidth="1"/>
    <col min="14" max="14" width="14.85546875" hidden="1" customWidth="1"/>
    <col min="15" max="15" width="17.140625" hidden="1" customWidth="1"/>
    <col min="16" max="16" width="16.42578125" hidden="1" customWidth="1"/>
    <col min="17" max="17" width="12" customWidth="1"/>
    <col min="18" max="18" width="14.28515625" customWidth="1"/>
    <col min="19" max="19" width="15.85546875" customWidth="1"/>
    <col min="20" max="20" width="12.42578125" customWidth="1"/>
  </cols>
  <sheetData>
    <row r="1" spans="1:19" ht="18" x14ac:dyDescent="0.25">
      <c r="A1" s="94" t="s">
        <v>7</v>
      </c>
    </row>
    <row r="2" spans="1:19" ht="15.75" x14ac:dyDescent="0.25">
      <c r="B2" s="2"/>
      <c r="C2" s="2"/>
      <c r="D2" s="2"/>
      <c r="E2" s="2"/>
    </row>
    <row r="3" spans="1:19" ht="110.25" x14ac:dyDescent="0.25">
      <c r="A3" s="8" t="s">
        <v>8</v>
      </c>
      <c r="B3" s="8" t="s">
        <v>24</v>
      </c>
      <c r="C3" s="8" t="s">
        <v>14</v>
      </c>
      <c r="D3" s="8" t="s">
        <v>26</v>
      </c>
      <c r="E3" s="8" t="s">
        <v>27</v>
      </c>
      <c r="F3" s="10" t="s">
        <v>28</v>
      </c>
      <c r="G3" s="9" t="s">
        <v>29</v>
      </c>
      <c r="H3" s="10" t="s">
        <v>30</v>
      </c>
      <c r="I3" s="10" t="s">
        <v>12</v>
      </c>
      <c r="J3" s="10" t="s">
        <v>9</v>
      </c>
      <c r="K3" s="11" t="s">
        <v>10</v>
      </c>
      <c r="L3" s="11" t="s">
        <v>11</v>
      </c>
      <c r="N3" s="22" t="s">
        <v>8</v>
      </c>
      <c r="O3" s="23" t="s">
        <v>14</v>
      </c>
      <c r="P3" s="23" t="s">
        <v>26</v>
      </c>
      <c r="Q3" s="88" t="s">
        <v>0</v>
      </c>
      <c r="R3" s="89" t="s">
        <v>6</v>
      </c>
      <c r="S3" s="90" t="s">
        <v>31</v>
      </c>
    </row>
    <row r="4" spans="1:19" ht="15.75" x14ac:dyDescent="0.25">
      <c r="A4" s="7"/>
      <c r="B4" s="7"/>
      <c r="C4" s="7"/>
      <c r="D4" s="7"/>
      <c r="E4" s="7"/>
      <c r="F4" s="35"/>
      <c r="G4" s="35"/>
      <c r="H4" s="35"/>
      <c r="I4" s="25">
        <v>0</v>
      </c>
      <c r="J4" s="26">
        <v>0</v>
      </c>
      <c r="K4" s="27">
        <f>Table3[[#This Row],[Max. Gross Rent]]-Table3[[#This Row],[Utility Allowance]]</f>
        <v>0</v>
      </c>
      <c r="L4" s="27">
        <f>Table3[[#This Row],[Number of Units]]*Table3[[#This Row],[Net Rent (gross - utility allw.)]]*12</f>
        <v>0</v>
      </c>
      <c r="N4" s="38">
        <v>0</v>
      </c>
      <c r="O4" s="38" t="s">
        <v>17</v>
      </c>
      <c r="P4" s="39">
        <v>0.15</v>
      </c>
      <c r="Q4" s="7" t="s">
        <v>1</v>
      </c>
      <c r="R4" s="91">
        <v>153314</v>
      </c>
      <c r="S4" s="24">
        <v>785</v>
      </c>
    </row>
    <row r="5" spans="1:19" ht="15.75" x14ac:dyDescent="0.25">
      <c r="A5" s="7"/>
      <c r="B5" s="7"/>
      <c r="C5" s="7"/>
      <c r="D5" s="7"/>
      <c r="E5" s="7"/>
      <c r="F5" s="35"/>
      <c r="G5" s="35"/>
      <c r="H5" s="35"/>
      <c r="I5" s="28">
        <v>0</v>
      </c>
      <c r="J5" s="29">
        <v>0</v>
      </c>
      <c r="K5" s="30">
        <f>Table3[[#This Row],[Max. Gross Rent]]-Table3[[#This Row],[Utility Allowance]]</f>
        <v>0</v>
      </c>
      <c r="L5" s="40">
        <f>Table3[[#This Row],[Number of Units]]*Table3[[#This Row],[Net Rent (gross - utility allw.)]]*12</f>
        <v>0</v>
      </c>
      <c r="N5" s="38">
        <v>1</v>
      </c>
      <c r="O5" s="38" t="s">
        <v>16</v>
      </c>
      <c r="P5" s="39">
        <v>0.2</v>
      </c>
      <c r="Q5" s="7" t="s">
        <v>2</v>
      </c>
      <c r="R5" s="91">
        <v>175752</v>
      </c>
      <c r="S5" s="24">
        <v>843</v>
      </c>
    </row>
    <row r="6" spans="1:19" ht="15.75" x14ac:dyDescent="0.25">
      <c r="A6" s="7"/>
      <c r="B6" s="7"/>
      <c r="C6" s="7"/>
      <c r="D6" s="7"/>
      <c r="E6" s="7"/>
      <c r="F6" s="35"/>
      <c r="G6" s="35"/>
      <c r="H6" s="35"/>
      <c r="I6" s="28">
        <v>0</v>
      </c>
      <c r="J6" s="31">
        <v>0</v>
      </c>
      <c r="K6" s="32">
        <f>Table3[[#This Row],[Max. Gross Rent]]-Table3[[#This Row],[Utility Allowance]]</f>
        <v>0</v>
      </c>
      <c r="L6" s="27">
        <f>Table3[[#This Row],[Number of Units]]*Table3[[#This Row],[Net Rent (gross - utility allw.)]]*12</f>
        <v>0</v>
      </c>
      <c r="N6" s="38">
        <v>2</v>
      </c>
      <c r="O6" s="38" t="s">
        <v>23</v>
      </c>
      <c r="P6" s="39">
        <v>0.25</v>
      </c>
      <c r="Q6" s="7" t="s">
        <v>3</v>
      </c>
      <c r="R6" s="91">
        <v>213718</v>
      </c>
      <c r="S6" s="24">
        <v>1013</v>
      </c>
    </row>
    <row r="7" spans="1:19" ht="15.75" x14ac:dyDescent="0.25">
      <c r="A7" s="7"/>
      <c r="B7" s="7"/>
      <c r="C7" s="7"/>
      <c r="D7" s="7"/>
      <c r="E7" s="7"/>
      <c r="F7" s="35"/>
      <c r="G7" s="35"/>
      <c r="H7" s="35"/>
      <c r="I7" s="28">
        <v>0</v>
      </c>
      <c r="J7" s="28">
        <v>0</v>
      </c>
      <c r="K7" s="33">
        <f>Table3[[#This Row],[Max. Gross Rent]]-Table3[[#This Row],[Utility Allowance]]</f>
        <v>0</v>
      </c>
      <c r="L7" s="40">
        <f>Table3[[#This Row],[Number of Units]]*Table3[[#This Row],[Net Rent (gross - utility allw.)]]*12</f>
        <v>0</v>
      </c>
      <c r="N7" s="38">
        <v>3</v>
      </c>
      <c r="O7" s="38" t="s">
        <v>18</v>
      </c>
      <c r="P7" s="39">
        <v>0.3</v>
      </c>
      <c r="Q7" s="7" t="s">
        <v>4</v>
      </c>
      <c r="R7" s="91">
        <v>276482</v>
      </c>
      <c r="S7" s="24">
        <v>1161</v>
      </c>
    </row>
    <row r="8" spans="1:19" ht="15.75" x14ac:dyDescent="0.25">
      <c r="A8" s="7"/>
      <c r="B8" s="7"/>
      <c r="C8" s="7"/>
      <c r="D8" s="7"/>
      <c r="E8" s="7"/>
      <c r="F8" s="35"/>
      <c r="G8" s="35"/>
      <c r="H8" s="35"/>
      <c r="I8" s="28">
        <v>0</v>
      </c>
      <c r="J8" s="31">
        <v>0</v>
      </c>
      <c r="K8" s="32">
        <f>Table3[[#This Row],[Max. Gross Rent]]-Table3[[#This Row],[Utility Allowance]]</f>
        <v>0</v>
      </c>
      <c r="L8" s="27">
        <f>Table3[[#This Row],[Number of Units]]*Table3[[#This Row],[Net Rent (gross - utility allw.)]]*12</f>
        <v>0</v>
      </c>
      <c r="N8" s="38">
        <v>4</v>
      </c>
      <c r="O8" s="38" t="s">
        <v>15</v>
      </c>
      <c r="P8" s="39">
        <v>0.35</v>
      </c>
      <c r="Q8" s="17" t="s">
        <v>5</v>
      </c>
      <c r="R8" s="92">
        <v>303490</v>
      </c>
      <c r="S8" s="93">
        <v>1276</v>
      </c>
    </row>
    <row r="9" spans="1:19" ht="15.75" x14ac:dyDescent="0.25">
      <c r="A9" s="7"/>
      <c r="B9" s="17"/>
      <c r="C9" s="17"/>
      <c r="D9" s="7"/>
      <c r="E9" s="17"/>
      <c r="F9" s="36"/>
      <c r="G9" s="36"/>
      <c r="H9" s="36"/>
      <c r="I9" s="28">
        <v>0</v>
      </c>
      <c r="J9" s="28">
        <v>0</v>
      </c>
      <c r="K9" s="33">
        <f>Table3[[#This Row],[Max. Gross Rent]]-Table3[[#This Row],[Utility Allowance]]</f>
        <v>0</v>
      </c>
      <c r="L9" s="40">
        <f>Table3[[#This Row],[Number of Units]]*Table3[[#This Row],[Net Rent (gross - utility allw.)]]*12</f>
        <v>0</v>
      </c>
      <c r="N9" s="38"/>
      <c r="O9" s="38" t="s">
        <v>19</v>
      </c>
      <c r="P9" s="39">
        <v>0.4</v>
      </c>
    </row>
    <row r="10" spans="1:19" ht="15.75" x14ac:dyDescent="0.25">
      <c r="A10" s="7"/>
      <c r="B10" s="17"/>
      <c r="C10" s="17"/>
      <c r="D10" s="7"/>
      <c r="E10" s="17"/>
      <c r="F10" s="35"/>
      <c r="G10" s="35"/>
      <c r="H10" s="35"/>
      <c r="I10" s="28">
        <v>0</v>
      </c>
      <c r="J10" s="31">
        <v>0</v>
      </c>
      <c r="K10" s="32">
        <f>Table3[[#This Row],[Max. Gross Rent]]-Table3[[#This Row],[Utility Allowance]]</f>
        <v>0</v>
      </c>
      <c r="L10" s="27">
        <f>Table3[[#This Row],[Number of Units]]*Table3[[#This Row],[Net Rent (gross - utility allw.)]]*12</f>
        <v>0</v>
      </c>
      <c r="N10" s="38"/>
      <c r="O10" s="38" t="s">
        <v>20</v>
      </c>
      <c r="P10" s="39">
        <v>0.45</v>
      </c>
    </row>
    <row r="11" spans="1:19" ht="15.75" x14ac:dyDescent="0.25">
      <c r="A11" s="7"/>
      <c r="B11" s="17"/>
      <c r="C11" s="17"/>
      <c r="D11" s="7"/>
      <c r="E11" s="17"/>
      <c r="F11" s="35"/>
      <c r="G11" s="35"/>
      <c r="H11" s="35"/>
      <c r="I11" s="28">
        <v>0</v>
      </c>
      <c r="J11" s="28">
        <v>0</v>
      </c>
      <c r="K11" s="33">
        <f>Table3[[#This Row],[Max. Gross Rent]]-Table3[[#This Row],[Utility Allowance]]</f>
        <v>0</v>
      </c>
      <c r="L11" s="40">
        <f>Table3[[#This Row],[Number of Units]]*Table3[[#This Row],[Net Rent (gross - utility allw.)]]*12</f>
        <v>0</v>
      </c>
      <c r="N11" s="38"/>
      <c r="O11" s="38" t="s">
        <v>21</v>
      </c>
      <c r="P11" s="39">
        <v>0.5</v>
      </c>
    </row>
    <row r="12" spans="1:19" ht="15.75" x14ac:dyDescent="0.25">
      <c r="A12" s="7"/>
      <c r="B12" s="17"/>
      <c r="C12" s="17"/>
      <c r="D12" s="7"/>
      <c r="E12" s="17"/>
      <c r="F12" s="35"/>
      <c r="G12" s="35"/>
      <c r="H12" s="35"/>
      <c r="I12" s="28">
        <v>0</v>
      </c>
      <c r="J12" s="28">
        <v>0</v>
      </c>
      <c r="K12" s="33">
        <f>Table3[[#This Row],[Max. Gross Rent]]-Table3[[#This Row],[Utility Allowance]]</f>
        <v>0</v>
      </c>
      <c r="L12" s="27">
        <f>Table3[[#This Row],[Number of Units]]*Table3[[#This Row],[Net Rent (gross - utility allw.)]]*12</f>
        <v>0</v>
      </c>
      <c r="N12" s="38"/>
      <c r="O12" s="38"/>
      <c r="P12" s="39">
        <v>0.55000000000000004</v>
      </c>
    </row>
    <row r="13" spans="1:19" ht="15.75" x14ac:dyDescent="0.25">
      <c r="A13" s="7"/>
      <c r="B13" s="17"/>
      <c r="C13" s="17"/>
      <c r="D13" s="7"/>
      <c r="E13" s="17"/>
      <c r="F13" s="35"/>
      <c r="G13" s="35"/>
      <c r="H13" s="35"/>
      <c r="I13" s="28">
        <v>0</v>
      </c>
      <c r="J13" s="28">
        <v>0</v>
      </c>
      <c r="K13" s="33">
        <f>Table3[[#This Row],[Max. Gross Rent]]-Table3[[#This Row],[Utility Allowance]]</f>
        <v>0</v>
      </c>
      <c r="L13" s="40">
        <f>Table3[[#This Row],[Number of Units]]*Table3[[#This Row],[Net Rent (gross - utility allw.)]]*12</f>
        <v>0</v>
      </c>
      <c r="N13" s="38"/>
      <c r="O13" s="38"/>
      <c r="P13" s="39">
        <v>0.6</v>
      </c>
    </row>
    <row r="14" spans="1:19" ht="15.75" x14ac:dyDescent="0.25">
      <c r="A14" s="7"/>
      <c r="B14" s="17"/>
      <c r="C14" s="17"/>
      <c r="D14" s="7"/>
      <c r="E14" s="17"/>
      <c r="F14" s="35"/>
      <c r="G14" s="35"/>
      <c r="H14" s="35"/>
      <c r="I14" s="28">
        <v>0</v>
      </c>
      <c r="J14" s="28">
        <v>0</v>
      </c>
      <c r="K14" s="33">
        <f>Table3[[#This Row],[Max. Gross Rent]]-Table3[[#This Row],[Utility Allowance]]</f>
        <v>0</v>
      </c>
      <c r="L14" s="27">
        <f>Table3[[#This Row],[Number of Units]]*Table3[[#This Row],[Net Rent (gross - utility allw.)]]*12</f>
        <v>0</v>
      </c>
      <c r="N14" s="38"/>
      <c r="O14" s="38"/>
      <c r="P14" s="39">
        <v>0.65</v>
      </c>
    </row>
    <row r="15" spans="1:19" ht="15.75" x14ac:dyDescent="0.25">
      <c r="A15" s="7"/>
      <c r="B15" s="17"/>
      <c r="C15" s="17"/>
      <c r="D15" s="7"/>
      <c r="E15" s="17"/>
      <c r="F15" s="35"/>
      <c r="G15" s="35"/>
      <c r="H15" s="35"/>
      <c r="I15" s="28">
        <v>0</v>
      </c>
      <c r="J15" s="28">
        <v>0</v>
      </c>
      <c r="K15" s="33">
        <f>Table3[[#This Row],[Max. Gross Rent]]-Table3[[#This Row],[Utility Allowance]]</f>
        <v>0</v>
      </c>
      <c r="L15" s="40">
        <f>Table3[[#This Row],[Number of Units]]*Table3[[#This Row],[Net Rent (gross - utility allw.)]]*12</f>
        <v>0</v>
      </c>
      <c r="N15" s="38"/>
      <c r="O15" s="38"/>
      <c r="P15" s="39">
        <v>0.7</v>
      </c>
    </row>
    <row r="16" spans="1:19" ht="15.75" x14ac:dyDescent="0.25">
      <c r="A16" s="7"/>
      <c r="B16" s="17"/>
      <c r="C16" s="17"/>
      <c r="D16" s="7"/>
      <c r="E16" s="17"/>
      <c r="F16" s="35"/>
      <c r="G16" s="35"/>
      <c r="H16" s="35"/>
      <c r="I16" s="28">
        <v>0</v>
      </c>
      <c r="J16" s="28">
        <v>0</v>
      </c>
      <c r="K16" s="33">
        <f>Table3[[#This Row],[Max. Gross Rent]]-Table3[[#This Row],[Utility Allowance]]</f>
        <v>0</v>
      </c>
      <c r="L16" s="27">
        <f>Table3[[#This Row],[Number of Units]]*Table3[[#This Row],[Net Rent (gross - utility allw.)]]*12</f>
        <v>0</v>
      </c>
      <c r="N16" s="38"/>
      <c r="O16" s="38"/>
      <c r="P16" s="39">
        <v>0.75</v>
      </c>
    </row>
    <row r="17" spans="1:20" ht="15.75" x14ac:dyDescent="0.25">
      <c r="A17" s="7"/>
      <c r="B17" s="17"/>
      <c r="C17" s="17"/>
      <c r="D17" s="7"/>
      <c r="E17" s="17"/>
      <c r="F17" s="35"/>
      <c r="G17" s="35"/>
      <c r="H17" s="35"/>
      <c r="I17" s="28">
        <v>0</v>
      </c>
      <c r="J17" s="28">
        <v>0</v>
      </c>
      <c r="K17" s="33">
        <f>Table3[[#This Row],[Max. Gross Rent]]-Table3[[#This Row],[Utility Allowance]]</f>
        <v>0</v>
      </c>
      <c r="L17" s="40">
        <f>Table3[[#This Row],[Number of Units]]*Table3[[#This Row],[Net Rent (gross - utility allw.)]]*12</f>
        <v>0</v>
      </c>
      <c r="N17" s="38"/>
      <c r="O17" s="38"/>
      <c r="P17" s="39">
        <v>0.8</v>
      </c>
    </row>
    <row r="18" spans="1:20" ht="15.75" x14ac:dyDescent="0.25">
      <c r="A18" s="7"/>
      <c r="B18" s="17"/>
      <c r="C18" s="17"/>
      <c r="D18" s="17"/>
      <c r="E18" s="17"/>
      <c r="F18" s="35"/>
      <c r="G18" s="35"/>
      <c r="H18" s="35"/>
      <c r="I18" s="28">
        <v>0</v>
      </c>
      <c r="J18" s="28">
        <v>0</v>
      </c>
      <c r="K18" s="33">
        <f>Table3[[#This Row],[Max. Gross Rent]]-Table3[[#This Row],[Utility Allowance]]</f>
        <v>0</v>
      </c>
      <c r="L18" s="27">
        <f>Table3[[#This Row],[Number of Units]]*Table3[[#This Row],[Net Rent (gross - utility allw.)]]*12</f>
        <v>0</v>
      </c>
      <c r="N18" s="38"/>
      <c r="O18" s="38"/>
      <c r="P18" s="38" t="s">
        <v>22</v>
      </c>
    </row>
    <row r="19" spans="1:20" ht="15.75" x14ac:dyDescent="0.25">
      <c r="A19" s="7"/>
      <c r="B19" s="36"/>
      <c r="C19" s="36"/>
      <c r="D19" s="36"/>
      <c r="E19" s="36"/>
      <c r="F19" s="35"/>
      <c r="G19" s="35"/>
      <c r="H19" s="35"/>
      <c r="I19" s="28">
        <v>0</v>
      </c>
      <c r="J19" s="28">
        <v>0</v>
      </c>
      <c r="K19" s="33">
        <f>Table3[[#This Row],[Max. Gross Rent]]-Table3[[#This Row],[Utility Allowance]]</f>
        <v>0</v>
      </c>
      <c r="L19" s="40">
        <f>Table3[[#This Row],[Number of Units]]*Table3[[#This Row],[Net Rent (gross - utility allw.)]]*12</f>
        <v>0</v>
      </c>
      <c r="N19" s="38"/>
      <c r="O19" s="38"/>
      <c r="P19" s="38"/>
    </row>
    <row r="20" spans="1:20" ht="15.75" x14ac:dyDescent="0.25">
      <c r="A20" s="7"/>
      <c r="B20" s="36"/>
      <c r="C20" s="36"/>
      <c r="D20" s="36"/>
      <c r="E20" s="36"/>
      <c r="F20" s="35"/>
      <c r="G20" s="35"/>
      <c r="H20" s="35"/>
      <c r="I20" s="28">
        <v>0</v>
      </c>
      <c r="J20" s="28">
        <v>0</v>
      </c>
      <c r="K20" s="33">
        <f>Table3[[#This Row],[Max. Gross Rent]]-Table3[[#This Row],[Utility Allowance]]</f>
        <v>0</v>
      </c>
      <c r="L20" s="27">
        <f>Table3[[#This Row],[Number of Units]]*Table3[[#This Row],[Net Rent (gross - utility allw.)]]*12</f>
        <v>0</v>
      </c>
      <c r="N20" s="38"/>
      <c r="O20" s="38"/>
      <c r="P20" s="38"/>
    </row>
    <row r="21" spans="1:20" ht="15.75" x14ac:dyDescent="0.25">
      <c r="A21" s="7"/>
      <c r="B21" s="36"/>
      <c r="C21" s="36"/>
      <c r="D21" s="36"/>
      <c r="E21" s="36"/>
      <c r="F21" s="35"/>
      <c r="G21" s="35"/>
      <c r="H21" s="35"/>
      <c r="I21" s="28">
        <v>0</v>
      </c>
      <c r="J21" s="28">
        <v>0</v>
      </c>
      <c r="K21" s="33">
        <f>Table3[[#This Row],[Max. Gross Rent]]-Table3[[#This Row],[Utility Allowance]]</f>
        <v>0</v>
      </c>
      <c r="L21" s="40">
        <f>Table3[[#This Row],[Number of Units]]*Table3[[#This Row],[Net Rent (gross - utility allw.)]]*12</f>
        <v>0</v>
      </c>
      <c r="N21" s="38"/>
      <c r="O21" s="38"/>
      <c r="P21" s="38"/>
    </row>
    <row r="22" spans="1:20" ht="15.75" x14ac:dyDescent="0.25">
      <c r="A22" s="7"/>
      <c r="B22" s="36"/>
      <c r="C22" s="36"/>
      <c r="D22" s="36"/>
      <c r="E22" s="36"/>
      <c r="F22" s="35"/>
      <c r="G22" s="35"/>
      <c r="H22" s="35"/>
      <c r="I22" s="28">
        <v>0</v>
      </c>
      <c r="J22" s="28">
        <v>0</v>
      </c>
      <c r="K22" s="33">
        <f>Table3[[#This Row],[Max. Gross Rent]]-Table3[[#This Row],[Utility Allowance]]</f>
        <v>0</v>
      </c>
      <c r="L22" s="27">
        <f>Table3[[#This Row],[Number of Units]]*Table3[[#This Row],[Net Rent (gross - utility allw.)]]*12</f>
        <v>0</v>
      </c>
      <c r="N22" s="38"/>
      <c r="O22" s="38"/>
      <c r="P22" s="38"/>
    </row>
    <row r="23" spans="1:20" ht="15.75" x14ac:dyDescent="0.25">
      <c r="A23" s="7"/>
      <c r="B23" s="17"/>
      <c r="C23" s="17"/>
      <c r="D23" s="7"/>
      <c r="E23" s="17"/>
      <c r="F23" s="35"/>
      <c r="G23" s="35"/>
      <c r="H23" s="35"/>
      <c r="I23" s="28">
        <v>0</v>
      </c>
      <c r="J23" s="28">
        <v>0</v>
      </c>
      <c r="K23" s="33">
        <f>Table3[[#This Row],[Max. Gross Rent]]-Table3[[#This Row],[Utility Allowance]]</f>
        <v>0</v>
      </c>
      <c r="L23" s="40">
        <f>Table3[[#This Row],[Number of Units]]*Table3[[#This Row],[Net Rent (gross - utility allw.)]]*12</f>
        <v>0</v>
      </c>
      <c r="N23" s="38"/>
      <c r="O23" s="38"/>
      <c r="P23" s="38"/>
    </row>
    <row r="24" spans="1:20" ht="15.75" x14ac:dyDescent="0.25">
      <c r="A24" s="18" t="s">
        <v>13</v>
      </c>
      <c r="B24" s="18">
        <f>SUM(B4:B23)</f>
        <v>0</v>
      </c>
      <c r="C24" s="18"/>
      <c r="D24" s="18"/>
      <c r="E24" s="18">
        <f>SUM(E4:E23)</f>
        <v>0</v>
      </c>
      <c r="F24" s="37">
        <f>SUM(F4:F23)</f>
        <v>0</v>
      </c>
      <c r="G24" s="37">
        <f>SUM(G4:G23)</f>
        <v>0</v>
      </c>
      <c r="H24" s="37">
        <f>SUM(H4:H23)</f>
        <v>0</v>
      </c>
      <c r="I24" s="19"/>
      <c r="J24" s="19"/>
      <c r="K24" s="20"/>
      <c r="L24" s="34">
        <f>SUM(L4:L23)</f>
        <v>0</v>
      </c>
    </row>
    <row r="25" spans="1:20" ht="15.75" x14ac:dyDescent="0.25">
      <c r="A25" s="72"/>
      <c r="B25" s="69"/>
      <c r="C25" s="68" t="s">
        <v>25</v>
      </c>
      <c r="D25" s="69"/>
      <c r="E25" s="69"/>
      <c r="F25" s="69"/>
      <c r="G25" s="69"/>
      <c r="H25" s="69"/>
      <c r="I25" s="70"/>
      <c r="J25" s="70"/>
      <c r="K25" s="71"/>
      <c r="L25" s="71"/>
    </row>
    <row r="26" spans="1:20" ht="15.75" x14ac:dyDescent="0.25">
      <c r="A26" s="7"/>
      <c r="B26" s="69"/>
      <c r="C26" s="69" t="s">
        <v>25</v>
      </c>
      <c r="D26" s="69"/>
      <c r="E26" s="69"/>
      <c r="F26" s="69"/>
      <c r="G26" s="69"/>
      <c r="H26" s="69"/>
      <c r="I26" s="70"/>
      <c r="J26" s="70"/>
      <c r="K26" s="71"/>
      <c r="L26" s="71"/>
    </row>
    <row r="27" spans="1:20" ht="15.75" x14ac:dyDescent="0.25">
      <c r="A27" s="77" t="s">
        <v>44</v>
      </c>
      <c r="B27" s="78">
        <f>SUM(B24:B26)</f>
        <v>0</v>
      </c>
      <c r="C27" s="78"/>
      <c r="D27" s="74"/>
      <c r="E27" s="74"/>
      <c r="F27" s="74"/>
      <c r="G27" s="74"/>
      <c r="H27" s="74"/>
      <c r="I27" s="75"/>
      <c r="J27" s="75"/>
      <c r="K27" s="76"/>
      <c r="L27" s="76"/>
    </row>
    <row r="28" spans="1:20" ht="15.75" x14ac:dyDescent="0.25">
      <c r="A28" s="2"/>
      <c r="B28" s="2"/>
      <c r="C28" s="2"/>
      <c r="D28" s="2"/>
      <c r="E28" s="2"/>
    </row>
    <row r="29" spans="1:20" ht="63" x14ac:dyDescent="0.25">
      <c r="A29" s="52" t="s">
        <v>32</v>
      </c>
      <c r="B29" s="53" t="s">
        <v>34</v>
      </c>
      <c r="C29" s="53"/>
      <c r="D29" s="12"/>
      <c r="E29" s="54" t="s">
        <v>35</v>
      </c>
      <c r="F29" s="55" t="s">
        <v>34</v>
      </c>
      <c r="G29" s="55" t="s">
        <v>36</v>
      </c>
      <c r="H29" s="12"/>
      <c r="I29" s="80" t="s">
        <v>45</v>
      </c>
      <c r="J29" s="81" t="s">
        <v>34</v>
      </c>
      <c r="K29" s="81" t="s">
        <v>36</v>
      </c>
      <c r="N29" s="42" t="s">
        <v>51</v>
      </c>
      <c r="Q29" s="105" t="s">
        <v>59</v>
      </c>
      <c r="R29" s="81" t="s">
        <v>34</v>
      </c>
      <c r="S29" s="95" t="s">
        <v>36</v>
      </c>
      <c r="T29" s="81" t="s">
        <v>57</v>
      </c>
    </row>
    <row r="30" spans="1:20" ht="15.75" x14ac:dyDescent="0.25">
      <c r="A30" s="45">
        <v>0.15</v>
      </c>
      <c r="B30" s="46"/>
      <c r="C30" s="47">
        <f>A30*B30</f>
        <v>0</v>
      </c>
      <c r="D30" s="14"/>
      <c r="E30" s="57" t="s">
        <v>17</v>
      </c>
      <c r="F30" s="1"/>
      <c r="G30" s="56" t="e">
        <f>F30/$F$38</f>
        <v>#DIV/0!</v>
      </c>
      <c r="H30" s="14"/>
      <c r="I30" s="1" t="s">
        <v>48</v>
      </c>
      <c r="J30" s="82"/>
      <c r="K30" s="83" t="e">
        <f>J30/B27</f>
        <v>#DIV/0!</v>
      </c>
      <c r="Q30" s="1" t="s">
        <v>48</v>
      </c>
      <c r="R30" s="82"/>
      <c r="S30" s="96" t="e">
        <f>R30/B35</f>
        <v>#DIV/0!</v>
      </c>
      <c r="T30" s="99">
        <f>R30*R4</f>
        <v>0</v>
      </c>
    </row>
    <row r="31" spans="1:20" ht="15.75" x14ac:dyDescent="0.25">
      <c r="A31" s="45">
        <v>0.2</v>
      </c>
      <c r="B31" s="46"/>
      <c r="C31" s="47">
        <f t="shared" ref="C31:C43" si="0">A31*B31</f>
        <v>0</v>
      </c>
      <c r="D31" s="14"/>
      <c r="E31" s="57" t="s">
        <v>16</v>
      </c>
      <c r="F31" s="1"/>
      <c r="G31" s="56" t="e">
        <f t="shared" ref="G31:G37" si="1">F31/$F$38</f>
        <v>#DIV/0!</v>
      </c>
      <c r="H31" s="14"/>
      <c r="I31" s="1" t="s">
        <v>46</v>
      </c>
      <c r="J31" s="46"/>
      <c r="K31" s="47" t="e">
        <f>J31/B24</f>
        <v>#DIV/0!</v>
      </c>
      <c r="Q31" s="1" t="s">
        <v>46</v>
      </c>
      <c r="R31" s="46"/>
      <c r="S31" s="97" t="e">
        <f>R31/B32</f>
        <v>#DIV/0!</v>
      </c>
      <c r="T31" s="100">
        <f>R31*R5</f>
        <v>0</v>
      </c>
    </row>
    <row r="32" spans="1:20" ht="15.75" x14ac:dyDescent="0.25">
      <c r="A32" s="45">
        <v>0.25</v>
      </c>
      <c r="B32" s="46"/>
      <c r="C32" s="47">
        <f t="shared" si="0"/>
        <v>0</v>
      </c>
      <c r="D32" s="14"/>
      <c r="E32" s="57" t="s">
        <v>23</v>
      </c>
      <c r="F32" s="1"/>
      <c r="G32" s="56" t="e">
        <f t="shared" si="1"/>
        <v>#DIV/0!</v>
      </c>
      <c r="H32" s="14"/>
      <c r="I32" s="1" t="s">
        <v>47</v>
      </c>
      <c r="J32" s="46"/>
      <c r="K32" s="47" t="e">
        <f>J32/B24</f>
        <v>#DIV/0!</v>
      </c>
      <c r="N32" t="e">
        <f>IF(K32&gt;0.24999,1,0)</f>
        <v>#DIV/0!</v>
      </c>
      <c r="Q32" s="1" t="s">
        <v>47</v>
      </c>
      <c r="R32" s="46"/>
      <c r="S32" s="97" t="e">
        <f>R32/B32</f>
        <v>#DIV/0!</v>
      </c>
      <c r="T32" s="100">
        <f>R32*R6</f>
        <v>0</v>
      </c>
    </row>
    <row r="33" spans="1:20" ht="15.75" x14ac:dyDescent="0.25">
      <c r="A33" s="45">
        <v>0.3</v>
      </c>
      <c r="B33" s="46"/>
      <c r="C33" s="47">
        <f t="shared" si="0"/>
        <v>0</v>
      </c>
      <c r="D33" s="14"/>
      <c r="E33" s="57" t="s">
        <v>18</v>
      </c>
      <c r="F33" s="1"/>
      <c r="G33" s="56" t="e">
        <f t="shared" si="1"/>
        <v>#DIV/0!</v>
      </c>
      <c r="H33" s="14"/>
      <c r="I33" s="1" t="s">
        <v>49</v>
      </c>
      <c r="J33" s="46"/>
      <c r="K33" s="47" t="e">
        <f>J33/B24</f>
        <v>#DIV/0!</v>
      </c>
      <c r="N33" t="e">
        <f>IF(K33&gt;0.24999,1,0)</f>
        <v>#DIV/0!</v>
      </c>
      <c r="Q33" s="1" t="s">
        <v>49</v>
      </c>
      <c r="R33" s="46"/>
      <c r="S33" s="97" t="e">
        <f>R33/B32</f>
        <v>#DIV/0!</v>
      </c>
      <c r="T33" s="100">
        <f>R33*R7</f>
        <v>0</v>
      </c>
    </row>
    <row r="34" spans="1:20" ht="15.75" x14ac:dyDescent="0.25">
      <c r="A34" s="45">
        <v>0.35</v>
      </c>
      <c r="B34" s="46"/>
      <c r="C34" s="47">
        <f t="shared" si="0"/>
        <v>0</v>
      </c>
      <c r="D34" s="14"/>
      <c r="E34" s="57" t="s">
        <v>40</v>
      </c>
      <c r="F34" s="1"/>
      <c r="G34" s="56" t="e">
        <f t="shared" si="1"/>
        <v>#DIV/0!</v>
      </c>
      <c r="H34" s="14"/>
      <c r="I34" s="73" t="s">
        <v>58</v>
      </c>
      <c r="J34" s="46"/>
      <c r="K34" s="47" t="e">
        <f>J34/B24</f>
        <v>#DIV/0!</v>
      </c>
      <c r="N34" t="e">
        <f>N32+N33</f>
        <v>#DIV/0!</v>
      </c>
      <c r="Q34" s="98" t="s">
        <v>58</v>
      </c>
      <c r="R34" s="102"/>
      <c r="S34" s="103" t="e">
        <f>R34/B32</f>
        <v>#DIV/0!</v>
      </c>
      <c r="T34" s="104">
        <f>R34*R8</f>
        <v>0</v>
      </c>
    </row>
    <row r="35" spans="1:20" ht="15.75" x14ac:dyDescent="0.25">
      <c r="A35" s="45">
        <v>0.4</v>
      </c>
      <c r="B35" s="48"/>
      <c r="C35" s="47">
        <f t="shared" si="0"/>
        <v>0</v>
      </c>
      <c r="D35" s="15"/>
      <c r="E35" s="57" t="s">
        <v>19</v>
      </c>
      <c r="F35" s="58"/>
      <c r="G35" s="56" t="e">
        <f t="shared" si="1"/>
        <v>#DIV/0!</v>
      </c>
      <c r="H35" s="16"/>
      <c r="I35" s="108" t="s">
        <v>33</v>
      </c>
      <c r="J35" s="108"/>
      <c r="K35" s="108"/>
      <c r="Q35" s="108" t="s">
        <v>33</v>
      </c>
      <c r="R35" s="108"/>
      <c r="S35" s="108"/>
      <c r="T35" s="101">
        <f>SUM(T30:T34)</f>
        <v>0</v>
      </c>
    </row>
    <row r="36" spans="1:20" ht="15.75" x14ac:dyDescent="0.25">
      <c r="A36" s="45">
        <v>0.45</v>
      </c>
      <c r="B36" s="49"/>
      <c r="C36" s="47">
        <f t="shared" si="0"/>
        <v>0</v>
      </c>
      <c r="D36" s="13"/>
      <c r="E36" s="57" t="s">
        <v>20</v>
      </c>
      <c r="F36" s="59"/>
      <c r="G36" s="56" t="e">
        <f t="shared" si="1"/>
        <v>#DIV/0!</v>
      </c>
      <c r="H36" s="13"/>
      <c r="I36" s="13"/>
      <c r="J36" s="13"/>
      <c r="K36" s="13"/>
      <c r="L36" s="13"/>
    </row>
    <row r="37" spans="1:20" ht="15.75" x14ac:dyDescent="0.25">
      <c r="A37" s="45">
        <v>0.5</v>
      </c>
      <c r="B37" s="49"/>
      <c r="C37" s="47">
        <f t="shared" si="0"/>
        <v>0</v>
      </c>
      <c r="D37" s="13"/>
      <c r="E37" s="57" t="s">
        <v>21</v>
      </c>
      <c r="F37" s="59"/>
      <c r="G37" s="56" t="e">
        <f t="shared" si="1"/>
        <v>#DIV/0!</v>
      </c>
      <c r="H37" s="13"/>
    </row>
    <row r="38" spans="1:20" ht="15.75" x14ac:dyDescent="0.25">
      <c r="A38" s="45">
        <v>0.55000000000000004</v>
      </c>
      <c r="B38" s="49"/>
      <c r="C38" s="47">
        <f t="shared" si="0"/>
        <v>0</v>
      </c>
      <c r="D38" s="13"/>
      <c r="E38" s="57" t="s">
        <v>33</v>
      </c>
      <c r="F38" s="59">
        <f>SUM(F30:F37)</f>
        <v>0</v>
      </c>
      <c r="G38" s="60" t="e">
        <f>SUM(G30:G37)</f>
        <v>#DIV/0!</v>
      </c>
      <c r="H38" s="13"/>
    </row>
    <row r="39" spans="1:20" ht="15.75" x14ac:dyDescent="0.25">
      <c r="A39" s="45">
        <v>0.6</v>
      </c>
      <c r="B39" s="49"/>
      <c r="C39" s="47">
        <f t="shared" si="0"/>
        <v>0</v>
      </c>
    </row>
    <row r="40" spans="1:20" ht="15.75" x14ac:dyDescent="0.25">
      <c r="A40" s="45">
        <v>0.65</v>
      </c>
      <c r="B40" s="49"/>
      <c r="C40" s="47">
        <f t="shared" si="0"/>
        <v>0</v>
      </c>
    </row>
    <row r="41" spans="1:20" ht="15.75" x14ac:dyDescent="0.25">
      <c r="A41" s="45">
        <v>0.7</v>
      </c>
      <c r="B41" s="49"/>
      <c r="C41" s="47">
        <f t="shared" si="0"/>
        <v>0</v>
      </c>
    </row>
    <row r="42" spans="1:20" ht="15.75" x14ac:dyDescent="0.25">
      <c r="A42" s="45">
        <v>0.75</v>
      </c>
      <c r="B42" s="49"/>
      <c r="C42" s="47">
        <f t="shared" si="0"/>
        <v>0</v>
      </c>
    </row>
    <row r="43" spans="1:20" ht="15.75" x14ac:dyDescent="0.25">
      <c r="A43" s="45">
        <v>0.8</v>
      </c>
      <c r="B43" s="49"/>
      <c r="C43" s="47">
        <f t="shared" si="0"/>
        <v>0</v>
      </c>
    </row>
    <row r="44" spans="1:20" ht="15.75" x14ac:dyDescent="0.25">
      <c r="A44" s="50" t="s">
        <v>33</v>
      </c>
      <c r="B44" s="49">
        <f>SUM(B30:B43)</f>
        <v>0</v>
      </c>
      <c r="C44" s="51">
        <f>SUM(C30:C43)</f>
        <v>0</v>
      </c>
      <c r="D44" t="s">
        <v>42</v>
      </c>
    </row>
    <row r="45" spans="1:20" ht="15.75" x14ac:dyDescent="0.25">
      <c r="A45" s="106" t="s">
        <v>43</v>
      </c>
      <c r="B45" s="107"/>
      <c r="C45" s="79" t="e">
        <f>C44/B44</f>
        <v>#DIV/0!</v>
      </c>
      <c r="D45" s="62" t="e">
        <f>(0.6-C45)/2*100</f>
        <v>#DIV/0!</v>
      </c>
    </row>
    <row r="46" spans="1:20" x14ac:dyDescent="0.25">
      <c r="D46" s="61"/>
    </row>
    <row r="47" spans="1:20" ht="15.75" x14ac:dyDescent="0.25">
      <c r="A47" s="44" t="s">
        <v>41</v>
      </c>
    </row>
    <row r="48" spans="1:20" ht="15.75" x14ac:dyDescent="0.25">
      <c r="A48" s="63" t="s">
        <v>38</v>
      </c>
      <c r="B48" s="64" t="s">
        <v>34</v>
      </c>
      <c r="C48" s="64" t="s">
        <v>36</v>
      </c>
      <c r="D48" s="65" t="s">
        <v>39</v>
      </c>
    </row>
    <row r="49" spans="1:4" ht="15.75" x14ac:dyDescent="0.25">
      <c r="A49" s="59" t="s">
        <v>37</v>
      </c>
      <c r="B49" s="59">
        <f>SUM(B30:B33)</f>
        <v>0</v>
      </c>
      <c r="C49" s="60" t="e">
        <f>B49/B44</f>
        <v>#DIV/0!</v>
      </c>
      <c r="D49" s="21" t="e">
        <f>C49*50</f>
        <v>#DIV/0!</v>
      </c>
    </row>
    <row r="50" spans="1:4" ht="15.75" x14ac:dyDescent="0.25">
      <c r="A50" s="59" t="s">
        <v>16</v>
      </c>
      <c r="B50" s="59">
        <f>F31+F32+F35+F36</f>
        <v>0</v>
      </c>
      <c r="C50" s="60" t="e">
        <f>B50/B44</f>
        <v>#DIV/0!</v>
      </c>
      <c r="D50" s="21" t="e">
        <f>C50*50</f>
        <v>#DIV/0!</v>
      </c>
    </row>
    <row r="51" spans="1:4" ht="15.75" x14ac:dyDescent="0.25">
      <c r="A51" s="59" t="s">
        <v>18</v>
      </c>
      <c r="B51" s="59">
        <f>F33+F35+F37</f>
        <v>0</v>
      </c>
      <c r="C51" s="60" t="e">
        <f>B51/B44</f>
        <v>#DIV/0!</v>
      </c>
      <c r="D51" s="21" t="e">
        <f>C51*50</f>
        <v>#DIV/0!</v>
      </c>
    </row>
    <row r="52" spans="1:4" ht="15.75" x14ac:dyDescent="0.25">
      <c r="A52" s="59" t="s">
        <v>40</v>
      </c>
      <c r="B52" s="59">
        <f>F34+F36+F37</f>
        <v>0</v>
      </c>
      <c r="C52" s="60" t="e">
        <f>B52/B44</f>
        <v>#DIV/0!</v>
      </c>
      <c r="D52" s="21" t="e">
        <f>C52*10</f>
        <v>#DIV/0!</v>
      </c>
    </row>
    <row r="53" spans="1:4" ht="15.75" x14ac:dyDescent="0.25">
      <c r="A53" s="66" t="s">
        <v>33</v>
      </c>
      <c r="B53" s="66"/>
      <c r="C53" s="66"/>
      <c r="D53" s="67" t="e">
        <f>SUM(D49:D52)</f>
        <v>#DIV/0!</v>
      </c>
    </row>
    <row r="54" spans="1:4" ht="15.75" x14ac:dyDescent="0.25">
      <c r="A54" s="86"/>
      <c r="B54" s="86"/>
      <c r="C54" s="86"/>
      <c r="D54" s="87"/>
    </row>
    <row r="55" spans="1:4" ht="15.75" x14ac:dyDescent="0.25">
      <c r="A55" s="44" t="s">
        <v>50</v>
      </c>
      <c r="B55" s="43"/>
      <c r="C55" s="43"/>
    </row>
    <row r="56" spans="1:4" ht="15.75" x14ac:dyDescent="0.25">
      <c r="A56" s="84" t="s">
        <v>52</v>
      </c>
      <c r="B56" s="65" t="s">
        <v>53</v>
      </c>
    </row>
    <row r="57" spans="1:4" ht="15.75" x14ac:dyDescent="0.25">
      <c r="A57" s="59" t="s">
        <v>51</v>
      </c>
      <c r="B57" s="85" t="e">
        <f>IF(N34=2,"Yes","No")</f>
        <v>#DIV/0!</v>
      </c>
    </row>
    <row r="58" spans="1:4" ht="15.75" x14ac:dyDescent="0.25">
      <c r="A58" s="59" t="s">
        <v>54</v>
      </c>
      <c r="B58" s="85" t="e">
        <f>IF(((F31+F33+F35+F36+F37)/B24)&gt;0.24999,"Yes","No")</f>
        <v>#DIV/0!</v>
      </c>
    </row>
    <row r="59" spans="1:4" ht="15.75" x14ac:dyDescent="0.25">
      <c r="A59" s="59" t="s">
        <v>55</v>
      </c>
      <c r="B59" s="85" t="e">
        <f>IF(((F34+F36+F37)/B24)=1,"Yes","No")</f>
        <v>#DIV/0!</v>
      </c>
    </row>
    <row r="60" spans="1:4" ht="15.75" x14ac:dyDescent="0.25">
      <c r="A60" s="59" t="s">
        <v>56</v>
      </c>
      <c r="B60" s="85" t="e">
        <f>IF(F32/B24&gt;0.14999,"Yes","No")</f>
        <v>#DIV/0!</v>
      </c>
    </row>
    <row r="61" spans="1:4" ht="15.75" x14ac:dyDescent="0.25">
      <c r="A61" s="43"/>
      <c r="B61" s="43"/>
      <c r="C61" s="43"/>
    </row>
  </sheetData>
  <mergeCells count="3">
    <mergeCell ref="A45:B45"/>
    <mergeCell ref="I35:K35"/>
    <mergeCell ref="Q35:S35"/>
  </mergeCells>
  <dataValidations count="5">
    <dataValidation type="list" allowBlank="1" showInputMessage="1" showErrorMessage="1" sqref="A4:A23 A25:A26" xr:uid="{8748A28C-AF5C-4440-9AB4-71E4392AE18E}">
      <formula1>$N$4:$N$8</formula1>
    </dataValidation>
    <dataValidation type="list" allowBlank="1" showInputMessage="1" showErrorMessage="1" sqref="D5:D23" xr:uid="{DDB1931B-FCEC-7448-B8C5-F7AE2C53A94A}">
      <formula1>$P$4:$P$23</formula1>
    </dataValidation>
    <dataValidation type="list" allowBlank="1" showInputMessage="1" showErrorMessage="1" sqref="C4" xr:uid="{C3C91DF7-758B-ED49-BD11-76F48DFBC6D1}">
      <formula1>$O$4:$O$11</formula1>
    </dataValidation>
    <dataValidation type="list" allowBlank="1" showInputMessage="1" showErrorMessage="1" sqref="E4:F4" xr:uid="{BAF8A7EE-B169-CE42-9D28-5E087A984279}">
      <formula1>#REF!</formula1>
    </dataValidation>
    <dataValidation type="list" allowBlank="1" showInputMessage="1" showErrorMessage="1" sqref="D4" xr:uid="{2F8E261E-15B4-6647-9B97-D3C63CFF70AC}">
      <formula1>$P$4:$P$18</formula1>
    </dataValidation>
  </dataValidations>
  <pageMargins left="0.7" right="0.7" top="0.75" bottom="0.75" header="0.3" footer="0.3"/>
  <pageSetup scale="89" orientation="landscape" r:id="rId1"/>
  <headerFooter>
    <oddHeader>&amp;C&amp;"Arial,Regular"&amp;12CDBG-DR Multifamily Housing Program (DR-MHP) 
Project Application Unit Mix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7"/>
  <sheetViews>
    <sheetView zoomScale="150" zoomScaleNormal="150" zoomScaleSheetLayoutView="100" workbookViewId="0">
      <selection activeCell="A2" sqref="A2:C7"/>
    </sheetView>
  </sheetViews>
  <sheetFormatPr defaultColWidth="8.85546875" defaultRowHeight="15" x14ac:dyDescent="0.25"/>
  <cols>
    <col min="1" max="1" width="14.42578125" customWidth="1"/>
    <col min="2" max="2" width="26.28515625" customWidth="1"/>
    <col min="3" max="3" width="24" customWidth="1"/>
  </cols>
  <sheetData>
    <row r="2" spans="1:3" s="5" customFormat="1" ht="30.75" x14ac:dyDescent="0.25">
      <c r="A2" s="4" t="s">
        <v>0</v>
      </c>
      <c r="B2" s="4" t="s">
        <v>6</v>
      </c>
      <c r="C2" s="4" t="s">
        <v>31</v>
      </c>
    </row>
    <row r="3" spans="1:3" ht="15.75" x14ac:dyDescent="0.25">
      <c r="A3" s="3" t="s">
        <v>1</v>
      </c>
      <c r="B3" s="6">
        <v>153314</v>
      </c>
      <c r="C3" s="41">
        <v>785</v>
      </c>
    </row>
    <row r="4" spans="1:3" ht="15.75" x14ac:dyDescent="0.25">
      <c r="A4" s="3" t="s">
        <v>2</v>
      </c>
      <c r="B4" s="6">
        <v>175752</v>
      </c>
      <c r="C4" s="41">
        <v>843</v>
      </c>
    </row>
    <row r="5" spans="1:3" ht="15.75" x14ac:dyDescent="0.25">
      <c r="A5" s="3" t="s">
        <v>3</v>
      </c>
      <c r="B5" s="6">
        <v>213718</v>
      </c>
      <c r="C5" s="41">
        <v>1013</v>
      </c>
    </row>
    <row r="6" spans="1:3" ht="15.75" x14ac:dyDescent="0.25">
      <c r="A6" s="3" t="s">
        <v>4</v>
      </c>
      <c r="B6" s="6">
        <v>276482</v>
      </c>
      <c r="C6" s="41">
        <v>1161</v>
      </c>
    </row>
    <row r="7" spans="1:3" ht="15.75" x14ac:dyDescent="0.25">
      <c r="A7" s="3" t="s">
        <v>5</v>
      </c>
      <c r="B7" s="6">
        <v>303490</v>
      </c>
      <c r="C7" s="41">
        <v>1276</v>
      </c>
    </row>
  </sheetData>
  <pageMargins left="0.7" right="0.7" top="0.75" bottom="0.75" header="0.3" footer="0.3"/>
  <pageSetup orientation="landscape" r:id="rId1"/>
  <headerFooter>
    <oddHeader>&amp;C&amp;"Arial,Regular"&amp;12CDBG-DR Multifamily Housing Program (DR-MHP) 
Project Application Funding Limits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2103e526-7b0f-4a1d-a9e7-449322bf4d5a" xsi:nil="true"/>
    <SharedWithUsers xmlns="b78e4df6-9895-47ba-9c4a-f7f2def2b5b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7D067A58B7A4C85486DFF294824E4" ma:contentTypeVersion="12" ma:contentTypeDescription="Create a new document." ma:contentTypeScope="" ma:versionID="b639fdba77c132d2c22478c3a3c5da35">
  <xsd:schema xmlns:xsd="http://www.w3.org/2001/XMLSchema" xmlns:xs="http://www.w3.org/2001/XMLSchema" xmlns:p="http://schemas.microsoft.com/office/2006/metadata/properties" xmlns:ns2="2103e526-7b0f-4a1d-a9e7-449322bf4d5a" xmlns:ns3="b78e4df6-9895-47ba-9c4a-f7f2def2b5b7" xmlns:ns4="4122119d-f115-4437-ba23-50f2ce0e239e" targetNamespace="http://schemas.microsoft.com/office/2006/metadata/properties" ma:root="true" ma:fieldsID="71e7b5fc94b53855443c2ceaa9fc72db" ns2:_="" ns3:_="" ns4:_="">
    <xsd:import namespace="2103e526-7b0f-4a1d-a9e7-449322bf4d5a"/>
    <xsd:import namespace="b78e4df6-9895-47ba-9c4a-f7f2def2b5b7"/>
    <xsd:import namespace="4122119d-f115-4437-ba23-50f2ce0e23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3e526-7b0f-4a1d-a9e7-449322bf4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7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e4df6-9895-47ba-9c4a-f7f2def2b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2119d-f115-4437-ba23-50f2ce0e239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7118EB-5A8A-42B1-9297-FB76E402B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D4E6E-5E20-4ED2-9D28-5FCC06028AEE}">
  <ds:schemaRefs>
    <ds:schemaRef ds:uri="4122119d-f115-4437-ba23-50f2ce0e239e"/>
    <ds:schemaRef ds:uri="http://purl.org/dc/elements/1.1/"/>
    <ds:schemaRef ds:uri="http://schemas.microsoft.com/office/2006/metadata/properties"/>
    <ds:schemaRef ds:uri="2103e526-7b0f-4a1d-a9e7-449322bf4d5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78e4df6-9895-47ba-9c4a-f7f2def2b5b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1F0A39-C0D3-4976-8F8A-3B792ACBB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3e526-7b0f-4a1d-a9e7-449322bf4d5a"/>
    <ds:schemaRef ds:uri="b78e4df6-9895-47ba-9c4a-f7f2def2b5b7"/>
    <ds:schemaRef ds:uri="4122119d-f115-4437-ba23-50f2ce0e2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Unit Mix Form</vt:lpstr>
      <vt:lpstr>Funding &amp; Rent Limits</vt:lpstr>
      <vt:lpstr>'Unit Mix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Rodgers, Stacy@HCD</dc:creator>
  <cp:keywords/>
  <dc:description/>
  <cp:lastModifiedBy>jgudi</cp:lastModifiedBy>
  <cp:revision/>
  <cp:lastPrinted>2021-02-11T22:02:38Z</cp:lastPrinted>
  <dcterms:created xsi:type="dcterms:W3CDTF">2020-06-09T16:07:34Z</dcterms:created>
  <dcterms:modified xsi:type="dcterms:W3CDTF">2021-09-22T17:20:41Z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0x010100E627D067A58B7A4C85486DFF294824E4</vt:lpwstr>
  </property>
</Properties>
</file>